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artinuzzi\Desktop\"/>
    </mc:Choice>
  </mc:AlternateContent>
  <bookViews>
    <workbookView xWindow="0" yWindow="0" windowWidth="28800" windowHeight="12435"/>
  </bookViews>
  <sheets>
    <sheet name="Foglio1" sheetId="1" r:id="rId1"/>
    <sheet name="Foglio5" sheetId="5" state="hidden" r:id="rId2"/>
    <sheet name="Foglio2" sheetId="2" state="hidden" r:id="rId3"/>
    <sheet name="Foglio3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" l="1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4" i="5"/>
  <c r="F13" i="5"/>
  <c r="F12" i="5"/>
  <c r="F10" i="5"/>
  <c r="F8" i="5"/>
  <c r="F7" i="5"/>
  <c r="F6" i="5"/>
  <c r="C17" i="2"/>
  <c r="D32" i="5"/>
  <c r="C31" i="5"/>
  <c r="B31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4" i="5"/>
  <c r="E13" i="5"/>
  <c r="E12" i="5"/>
  <c r="E10" i="5"/>
  <c r="E8" i="5"/>
  <c r="E7" i="5"/>
  <c r="E6" i="5" l="1"/>
  <c r="D6" i="5"/>
  <c r="C6" i="5"/>
  <c r="B7" i="5"/>
  <c r="D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D23" i="5"/>
  <c r="C24" i="5"/>
  <c r="B24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D14" i="5"/>
  <c r="C14" i="5"/>
  <c r="B14" i="5"/>
  <c r="D13" i="5"/>
  <c r="C13" i="5"/>
  <c r="B13" i="5"/>
  <c r="D12" i="5"/>
  <c r="C12" i="5"/>
  <c r="B12" i="5"/>
  <c r="D11" i="5"/>
  <c r="C11" i="5"/>
  <c r="D10" i="5"/>
  <c r="C10" i="5"/>
  <c r="B10" i="5"/>
  <c r="D9" i="5"/>
  <c r="D8" i="5"/>
  <c r="C8" i="5"/>
  <c r="B8" i="5"/>
  <c r="D7" i="5"/>
  <c r="C7" i="5"/>
  <c r="D34" i="5" l="1"/>
  <c r="C15" i="2" s="1"/>
  <c r="D4" i="5"/>
  <c r="C4" i="5"/>
  <c r="B4" i="5"/>
  <c r="B9" i="5" s="1"/>
  <c r="C32" i="5" l="1"/>
  <c r="C9" i="5"/>
  <c r="B15" i="5"/>
  <c r="B11" i="5"/>
  <c r="B6" i="5"/>
  <c r="B32" i="5"/>
  <c r="C16" i="1"/>
  <c r="C19" i="2" s="1"/>
  <c r="C5" i="2"/>
  <c r="C7" i="2"/>
  <c r="C9" i="2"/>
  <c r="C13" i="2"/>
  <c r="C34" i="5" l="1"/>
  <c r="C11" i="2" s="1"/>
  <c r="F4" i="5"/>
  <c r="E4" i="5"/>
  <c r="F15" i="5"/>
  <c r="B34" i="5"/>
  <c r="C3" i="2" s="1"/>
  <c r="E11" i="5" l="1"/>
  <c r="E9" i="5"/>
  <c r="F11" i="5"/>
  <c r="F9" i="5"/>
  <c r="F32" i="5"/>
  <c r="E32" i="5"/>
  <c r="E15" i="5"/>
  <c r="F34" i="5" l="1"/>
  <c r="C23" i="2" s="1"/>
  <c r="E34" i="5"/>
  <c r="C21" i="2" s="1"/>
  <c r="C26" i="2" l="1"/>
  <c r="C27" i="1" s="1"/>
</calcChain>
</file>

<file path=xl/sharedStrings.xml><?xml version="1.0" encoding="utf-8"?>
<sst xmlns="http://schemas.openxmlformats.org/spreadsheetml/2006/main" count="62" uniqueCount="62">
  <si>
    <t>N° FIGLI MINORENNI</t>
  </si>
  <si>
    <t>N° FIGLI MINORENNI DISABILI GRAVI</t>
  </si>
  <si>
    <t>N° FIGLI MINORENNI DISABILI NON AUTOSUFFICIENTI</t>
  </si>
  <si>
    <t>N° FIGLI MINORENNI DISABILI MEDI</t>
  </si>
  <si>
    <t>N° FIGLI MAGGIORENNI FINO AL COMPIMENTO DEL 21° ANNO DI ETA'</t>
  </si>
  <si>
    <t>N° FIGLI MAGGIORENNI DISABILI FINO AL COMPIMENTO DEL 21° ANNO DI ETA'</t>
  </si>
  <si>
    <t>N° FIGLI MAGGIORENNI DISABILI CHE HANNO COMPIUTO IL  21° ANNO DI ETA'</t>
  </si>
  <si>
    <t>TOTALE NUMERO FIGLI</t>
  </si>
  <si>
    <t>MADRE DI ETA' INFERIORE AI 21 ANNI COMPIUTI</t>
  </si>
  <si>
    <t>NO</t>
  </si>
  <si>
    <t>SI</t>
  </si>
  <si>
    <t>SONO IN POSSESSO DI ISEE</t>
  </si>
  <si>
    <t>SE SI, INSERIRE IMPORTO ISEE PRESENTATO</t>
  </si>
  <si>
    <t>GENITORI ENTRAMBI TITOLARI DI REDDITO DA LAVORO DIPEDNENTE AL MOMENTO DELLA PRESENTAZIONE DELLA DOMANDA</t>
  </si>
  <si>
    <t>MAGGIORAZIONE FIGLI MINORENNI NON AUTOSUFFICIENTI</t>
  </si>
  <si>
    <t>MAGGIORAZIONE FIGLI MINORENNI DISABILI GRAVI</t>
  </si>
  <si>
    <t>MAGGIORAZIONE FIGLI MINORENNI DISABILI MEDI</t>
  </si>
  <si>
    <t>MAGGIORAZIONE FIGLI MAGGIORENNI DISABILI</t>
  </si>
  <si>
    <t>MADRE DI ETA' INFERIORE A 21 ANNI</t>
  </si>
  <si>
    <t>ASSEGNO FIGLI DISABILI &gt;21 ANNI</t>
  </si>
  <si>
    <t>ASSEGNO FIGLI MINORENNI</t>
  </si>
  <si>
    <t>MAGGIORAZIONE NUCLEO CON + DI 4 FIGLI</t>
  </si>
  <si>
    <t>ENTRAMBI GENITORI CON REDDITI DI LAVORO</t>
  </si>
  <si>
    <t>ASSEGNO FIGLI MAGGIORENNI FINO A 21 ANNI</t>
  </si>
  <si>
    <t>ASSEGNO FIGLI MINORI</t>
  </si>
  <si>
    <t>ASSEGNO FIGLI 18-20 ANNI</t>
  </si>
  <si>
    <t>ASSEGNO FIGLI DISABILI&gt;21 ANNI</t>
  </si>
  <si>
    <t>N. FIGLI</t>
  </si>
  <si>
    <t>0-15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</si>
  <si>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</si>
  <si>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</si>
  <si>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</si>
  <si>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</si>
  <si>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</si>
  <si>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</si>
  <si>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</si>
  <si>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</si>
  <si>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</si>
  <si>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</si>
  <si>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</si>
  <si>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</si>
  <si>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</si>
  <si>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</si>
  <si>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</si>
  <si>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</si>
  <si>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</si>
  <si>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</si>
  <si>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</si>
  <si>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</si>
  <si>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</si>
  <si>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</si>
  <si>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</si>
  <si>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</si>
  <si>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39-….</t>
  </si>
  <si>
    <t xml:space="preserve">MAGGIORAZIONE FIGLI SUCCESSIVI AL SECONDO </t>
  </si>
  <si>
    <t>senza redditi</t>
  </si>
  <si>
    <t>MAGGIORAZIONE 2 PERCETTORI DI REDDITO</t>
  </si>
  <si>
    <t>TOT.</t>
  </si>
  <si>
    <t>MAGGIORAZIONE FIGLI SUCCESSIVI AL SECONDO</t>
  </si>
  <si>
    <t>TOTALE</t>
  </si>
  <si>
    <r>
      <t xml:space="preserve">IMPORTO MENSILE ASSEGNO UNICO UNIVERSALE                         </t>
    </r>
    <r>
      <rPr>
        <sz val="11"/>
        <color theme="1"/>
        <rFont val="Calibri"/>
        <family val="2"/>
        <scheme val="minor"/>
      </rPr>
      <t>TALE IMPORTO VIENE CALCOLATO IN BASE AI DATI DA VOI INSERITI E SI RIFERISCE AL TOTALE DEI FIGLI DA VOI INSERITI.</t>
    </r>
  </si>
  <si>
    <t>PRATICHE AMICHE - CALCOLATORE ASSEGNO UNICO UNIVERSALE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</si>
</sst>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1E1E1E"/>
      <name val="Segoe U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wrapText="1"/>
    </xf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/>
    <xf numFmtId="0" fontId="1" fillId="2" borderId="8" xfId="0" applyFont="1" applyFill="1" applyBorder="1"/>
    <xf numFmtId="0" fontId="2" fillId="3" borderId="1" xfId="0" applyFont="1" applyFill="1" applyBorder="1" applyAlignment="1">
      <alignment wrapText="1"/>
    </xf>
    <xf numFmtId="0" fontId="1" fillId="3" borderId="6" xfId="0" applyFont="1" applyFill="1" applyBorder="1"/>
    <xf numFmtId="0" fontId="2" fillId="3" borderId="2" xfId="0" applyFont="1" applyFill="1" applyBorder="1" applyAlignment="1">
      <alignment wrapText="1"/>
    </xf>
    <xf numFmtId="0" fontId="1" fillId="3" borderId="7" xfId="0" applyFont="1" applyFill="1" applyBorder="1"/>
    <xf numFmtId="0" fontId="2" fillId="3" borderId="3" xfId="0" applyFont="1" applyFill="1" applyBorder="1" applyAlignment="1">
      <alignment wrapText="1"/>
    </xf>
    <xf numFmtId="0" fontId="1" fillId="3" borderId="8" xfId="0" applyFont="1" applyFill="1" applyBorder="1"/>
    <xf numFmtId="0" fontId="1" fillId="2" borderId="3" xfId="0" applyFont="1" applyFill="1" applyBorder="1"/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tabSelected="1" workbookViewId="0">
      <selection activeCell="B1" sqref="B1:C1"/>
    </sheetView>
  </sheetViews>
  <sheetFormatPr defaultRowHeight="15" x14ac:dyDescent="0.25"/>
  <cols>
    <col min="1" max="1" width="2.85546875" customWidth="1"/>
    <col min="2" max="2" width="73.28515625" customWidth="1"/>
    <col min="3" max="3" width="19.42578125" customWidth="1"/>
  </cols>
  <sheetData>
    <row r="1" spans="2:3" ht="19.5" thickBot="1" x14ac:dyDescent="0.35">
      <c r="B1" s="16" t="s">
        <v>61</v>
      </c>
      <c r="C1" s="17"/>
    </row>
    <row r="2" spans="2:3" x14ac:dyDescent="0.25">
      <c r="B2" s="7" t="s">
        <v>0</v>
      </c>
      <c r="C2" s="8"/>
    </row>
    <row r="3" spans="2:3" x14ac:dyDescent="0.25">
      <c r="B3" s="1"/>
      <c r="C3" s="5"/>
    </row>
    <row r="4" spans="2:3" x14ac:dyDescent="0.25">
      <c r="B4" s="9" t="s">
        <v>2</v>
      </c>
      <c r="C4" s="10"/>
    </row>
    <row r="5" spans="2:3" x14ac:dyDescent="0.25">
      <c r="B5" s="1"/>
      <c r="C5" s="5"/>
    </row>
    <row r="6" spans="2:3" x14ac:dyDescent="0.25">
      <c r="B6" s="9" t="s">
        <v>1</v>
      </c>
      <c r="C6" s="10"/>
    </row>
    <row r="7" spans="2:3" x14ac:dyDescent="0.25">
      <c r="B7" s="1"/>
      <c r="C7" s="5"/>
    </row>
    <row r="8" spans="2:3" x14ac:dyDescent="0.25">
      <c r="B8" s="9" t="s">
        <v>3</v>
      </c>
      <c r="C8" s="10"/>
    </row>
    <row r="9" spans="2:3" x14ac:dyDescent="0.25">
      <c r="B9" s="1"/>
      <c r="C9" s="5"/>
    </row>
    <row r="10" spans="2:3" x14ac:dyDescent="0.25">
      <c r="B10" s="9" t="s">
        <v>4</v>
      </c>
      <c r="C10" s="10"/>
    </row>
    <row r="11" spans="2:3" x14ac:dyDescent="0.25">
      <c r="B11" s="1"/>
      <c r="C11" s="5"/>
    </row>
    <row r="12" spans="2:3" ht="15.75" customHeight="1" x14ac:dyDescent="0.25">
      <c r="B12" s="9" t="s">
        <v>5</v>
      </c>
      <c r="C12" s="10"/>
    </row>
    <row r="13" spans="2:3" x14ac:dyDescent="0.25">
      <c r="B13" s="1"/>
      <c r="C13" s="5"/>
    </row>
    <row r="14" spans="2:3" ht="15.75" customHeight="1" x14ac:dyDescent="0.25">
      <c r="B14" s="9" t="s">
        <v>6</v>
      </c>
      <c r="C14" s="10"/>
    </row>
    <row r="15" spans="2:3" x14ac:dyDescent="0.25">
      <c r="B15" s="2"/>
      <c r="C15" s="5"/>
    </row>
    <row r="16" spans="2:3" ht="15.75" thickBot="1" x14ac:dyDescent="0.3">
      <c r="B16" s="13" t="s">
        <v>7</v>
      </c>
      <c r="C16" s="6">
        <f>SUM(C2:C15)</f>
        <v>0</v>
      </c>
    </row>
    <row r="17" spans="2:3" ht="15.75" thickBot="1" x14ac:dyDescent="0.3"/>
    <row r="18" spans="2:3" x14ac:dyDescent="0.25">
      <c r="B18" s="7" t="s">
        <v>8</v>
      </c>
      <c r="C18" s="8"/>
    </row>
    <row r="19" spans="2:3" x14ac:dyDescent="0.25">
      <c r="B19" s="1"/>
      <c r="C19" s="5"/>
    </row>
    <row r="20" spans="2:3" x14ac:dyDescent="0.25">
      <c r="B20" s="9" t="s">
        <v>11</v>
      </c>
      <c r="C20" s="10"/>
    </row>
    <row r="21" spans="2:3" x14ac:dyDescent="0.25">
      <c r="B21" s="1"/>
      <c r="C21" s="5"/>
    </row>
    <row r="22" spans="2:3" x14ac:dyDescent="0.25">
      <c r="B22" s="9" t="s">
        <v>12</v>
      </c>
      <c r="C22" s="10"/>
    </row>
    <row r="23" spans="2:3" ht="12.75" customHeight="1" x14ac:dyDescent="0.25">
      <c r="B23" s="1"/>
      <c r="C23" s="5"/>
    </row>
    <row r="24" spans="2:3" ht="31.5" customHeight="1" thickBot="1" x14ac:dyDescent="0.3">
      <c r="B24" s="11" t="s">
        <v>13</v>
      </c>
      <c r="C24" s="12"/>
    </row>
    <row r="26" spans="2:3" ht="15.75" thickBot="1" x14ac:dyDescent="0.3"/>
    <row r="27" spans="2:3" ht="49.5" thickBot="1" x14ac:dyDescent="0.3">
      <c r="B27" s="15" t="s">
        <v>60</v>
      </c>
      <c r="C27" s="14">
        <f>Foglio2!C26</f>
        <v>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Foglio3!$A$1:$A$2</xm:f>
          </x14:formula1>
          <xm:sqref>C24</xm:sqref>
        </x14:dataValidation>
        <x14:dataValidation type="list" allowBlank="1" showInputMessage="1" showErrorMessage="1">
          <x14:formula1>
            <xm:f>Foglio3!$A$1:$A$2</xm:f>
          </x14:formula1>
          <xm:sqref>C18 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workbookViewId="0">
      <selection activeCell="A40" sqref="A40"/>
    </sheetView>
  </sheetViews>
  <sheetFormatPr defaultRowHeight="15" x14ac:dyDescent="0.25"/>
  <cols>
    <col min="1" max="1" width="17.5703125" customWidth="1"/>
    <col min="2" max="2" width="21.85546875" bestFit="1" customWidth="1"/>
    <col min="3" max="3" width="24.85546875" bestFit="1" customWidth="1"/>
    <col min="4" max="4" width="30.7109375" bestFit="1" customWidth="1"/>
    <col min="5" max="5" width="44.85546875" bestFit="1" customWidth="1"/>
    <col min="6" max="6" width="44.42578125" customWidth="1"/>
  </cols>
  <sheetData>
    <row r="2" spans="1:6" x14ac:dyDescent="0.25">
      <c r="B2" t="s">
        <v>24</v>
      </c>
      <c r="C2" t="s">
        <v>25</v>
      </c>
      <c r="D2" t="s">
        <v>26</v>
      </c>
      <c r="E2" t="s">
        <v>54</v>
      </c>
      <c r="F2" t="s">
        <v>56</v>
      </c>
    </row>
    <row r="4" spans="1:6" x14ac:dyDescent="0.25">
      <c r="A4" t="s">
        <v>27</v>
      </c>
      <c r="B4">
        <f>SUM(Foglio1!C2,Foglio1!C4,Foglio1!C6,Foglio1!C8)</f>
        <v>0</v>
      </c>
      <c r="C4">
        <f>SUM(Foglio1!C10,Foglio1!C12)</f>
        <v>0</v>
      </c>
      <c r="D4">
        <f>Foglio1!C14</f>
        <v>0</v>
      </c>
      <c r="E4">
        <f>IF(Foglio1!C16&gt;=3,Foglio1!C16-2,0)</f>
        <v>0</v>
      </c>
      <c r="F4">
        <f>IF(Foglio1!C24="SI",Foglio1!C16,0)</f>
        <v>0</v>
      </c>
    </row>
    <row r="6" spans="1:6" x14ac:dyDescent="0.25">
      <c r="A6" t="s">
        <v>28</v>
      </c>
      <c r="B6" t="b">
        <f>IF(AND(Foglio1!C22&gt;1,Foglio1!C22&lt;=15000),Foglio5!B4*175)</f>
        <v>0</v>
      </c>
      <c r="C6" t="b">
        <f>IF(AND(Foglio1!C22&gt;1,Foglio1!C22&lt;=15000),Foglio5!C4*85)</f>
        <v>0</v>
      </c>
      <c r="D6" t="b">
        <f>IF(AND(Foglio1!C22&gt;1,Foglio1!C22&lt;=15000),Foglio5!D4*85)</f>
        <v>0</v>
      </c>
      <c r="E6" t="b">
        <f>IF(AND(Foglio1!C22&gt;1,Foglio1!C22&lt;=15000),Foglio5!E4*85)</f>
        <v>0</v>
      </c>
      <c r="F6" t="b">
        <f>IF(AND(Foglio1!C22&gt;1,Foglio1!C22&lt;=15000),Foglio5!F4*30)</f>
        <v>0</v>
      </c>
    </row>
    <row r="7" spans="1:6" x14ac:dyDescent="0.25">
      <c r="A7" t="s">
        <v>29</v>
      </c>
      <c r="B7" t="b">
        <f>IF(AND(Foglio1!C22&gt;15000,Foglio1!C22&lt;=16000),Foglio5!B4*170)</f>
        <v>0</v>
      </c>
      <c r="C7" t="b">
        <f>IF(AND(Foglio1!C22&gt;15000,Foglio1!C22&lt;=16000),Foglio5!C4*82)</f>
        <v>0</v>
      </c>
      <c r="D7" t="b">
        <f>IF(AND(Foglio1!C22&gt;15000,Foglio1!C22&lt;=16000),Foglio5!D4*82)</f>
        <v>0</v>
      </c>
      <c r="E7" t="b">
        <f>IF(AND(Foglio1!C22&gt;15000,Foglio1!C22&lt;=16000),Foglio5!E4*82)</f>
        <v>0</v>
      </c>
      <c r="F7" t="b">
        <f>IF(AND(Foglio1!C22&gt;15000,Foglio1!C22&lt;=16000),Foglio5!F4*29)</f>
        <v>0</v>
      </c>
    </row>
    <row r="8" spans="1:6" x14ac:dyDescent="0.25">
      <c r="A8" t="s">
        <v>30</v>
      </c>
      <c r="B8" t="b">
        <f>IF(AND(Foglio1!C22&gt;16000,Foglio1!C22&lt;=17000),Foglio5!B4*165)</f>
        <v>0</v>
      </c>
      <c r="C8" t="b">
        <f>IF(AND(Foglio1!C22&gt;16000,Foglio1!C22&lt;=17000),Foglio5!C4*80)</f>
        <v>0</v>
      </c>
      <c r="D8" t="b">
        <f>IF(AND(Foglio1!C22&gt;16000,Foglio1!C22&lt;=17000),Foglio5!D4*80)</f>
        <v>0</v>
      </c>
      <c r="E8" t="b">
        <f>IF(AND(Foglio1!C22&gt;16000,Foglio1!C22&lt;=17000),Foglio5!E4*79)</f>
        <v>0</v>
      </c>
      <c r="F8" t="b">
        <f>IF(AND(Foglio1!C22&gt;16000,Foglio1!C22&lt;=17000),Foglio5!F4*27)</f>
        <v>0</v>
      </c>
    </row>
    <row r="9" spans="1:6" x14ac:dyDescent="0.25">
      <c r="A9" t="s">
        <v>31</v>
      </c>
      <c r="B9" t="b">
        <f>IF(AND(Foglio1!C22&gt;17000,Foglio1!C22&lt;=18000),Foglio5!B4*160)</f>
        <v>0</v>
      </c>
      <c r="C9" t="b">
        <f>IF(AND(Foglio1!C22&gt;17000,Foglio1!C22&lt;=18000),Foglio5!C4*78)</f>
        <v>0</v>
      </c>
      <c r="D9" t="b">
        <f>IF(AND(Foglio1!C22&gt;17000,Foglio1!C22&lt;=18000),Foglio5!D4*78)</f>
        <v>0</v>
      </c>
      <c r="E9" t="b">
        <f>IF(AND(Foglio1!C22&gt;17000,Foglio1!C22&lt;=18000),Foglio5!E4*76)</f>
        <v>0</v>
      </c>
      <c r="F9" t="b">
        <f>IF(AND(Foglio1!C22&gt;17000,Foglio1!C22&lt;=18000),Foglio5!F4*26)</f>
        <v>0</v>
      </c>
    </row>
    <row r="10" spans="1:6" x14ac:dyDescent="0.25">
      <c r="A10" t="s">
        <v>32</v>
      </c>
      <c r="B10" t="b">
        <f>IF(AND(Foglio1!C22&gt;18000,Foglio1!C22&lt;=19000),Foglio5!B4*155)</f>
        <v>0</v>
      </c>
      <c r="C10" t="b">
        <f>IF(AND(Foglio1!C22&gt;18000,Foglio1!C22&lt;=19000),Foglio5!C4*75)</f>
        <v>0</v>
      </c>
      <c r="D10" t="b">
        <f>IF(AND(Foglio1!C22&gt;18000,Foglio1!C22&lt;=19000),Foglio5!D4*75)</f>
        <v>0</v>
      </c>
      <c r="E10" t="b">
        <f>IF(AND(Foglio1!C22&gt;18000,Foglio1!C22&lt;=19000),Foglio5!E4*74)</f>
        <v>0</v>
      </c>
      <c r="F10" t="b">
        <f>IF(AND(Foglio1!C22&gt;18000,Foglio1!C22&lt;=19000),Foglio5!F4*25)</f>
        <v>0</v>
      </c>
    </row>
    <row r="11" spans="1:6" x14ac:dyDescent="0.25">
      <c r="A11" t="s">
        <v>33</v>
      </c>
      <c r="B11" t="b">
        <f>IF(AND(Foglio1!C22&gt;19000,Foglio1!C22&lt;=20000),Foglio5!B4*150)</f>
        <v>0</v>
      </c>
      <c r="C11" t="b">
        <f>IF(AND(Foglio1!C22&gt;19000,Foglio1!C22&lt;=20000),Foglio5!C4*73)</f>
        <v>0</v>
      </c>
      <c r="D11" t="b">
        <f>IF(AND(Foglio1!C22&gt;19000,Foglio1!C22&lt;=20000),Foglio5!D4*73)</f>
        <v>0</v>
      </c>
      <c r="E11" t="b">
        <f>IF(AND(Foglio1!C22&gt;19000,Foglio1!C22&lt;=20000),Foglio5!E4*71)</f>
        <v>0</v>
      </c>
      <c r="F11" t="b">
        <f>IF(AND(Foglio1!C22&gt;19000,Foglio1!C22&lt;=20000),Foglio5!F4*24)</f>
        <v>0</v>
      </c>
    </row>
    <row r="12" spans="1:6" x14ac:dyDescent="0.25">
      <c r="A12" t="s">
        <v>34</v>
      </c>
      <c r="B12" t="b">
        <f>IF(AND(Foglio1!C22&gt;20000,Foglio1!C22&lt;=21000),Foglio5!B4*145)</f>
        <v>0</v>
      </c>
      <c r="C12" t="b">
        <f>IF(AND(Foglio1!C22&gt;20000,Foglio1!C22&lt;=21000),Foglio5!C4*70)</f>
        <v>0</v>
      </c>
      <c r="D12" t="b">
        <f>IF(AND(Foglio1!C22&gt;20000,Foglio1!C22&lt;=21000),Foglio5!D4*70)</f>
        <v>0</v>
      </c>
      <c r="E12" t="b">
        <f>IF(AND(Foglio1!C22&gt;20000,Foglio1!C22&lt;=21000),Foglio5!E4*68)</f>
        <v>0</v>
      </c>
      <c r="F12" t="b">
        <f>IF(AND(Foglio1!C22&gt;20000,Foglio1!C22&lt;=21000),Foglio5!F4*23)</f>
        <v>0</v>
      </c>
    </row>
    <row r="13" spans="1:6" x14ac:dyDescent="0.25">
      <c r="A13" t="s">
        <v>35</v>
      </c>
      <c r="B13" t="b">
        <f>IF(AND(Foglio1!C22&gt;21000,Foglio1!C22&lt;=22000),Foglio5!B4*140)</f>
        <v>0</v>
      </c>
      <c r="C13" t="b">
        <f>IF(AND(Foglio1!C22&gt;21000,Foglio1!C22&lt;=22000),Foglio5!C4*68)</f>
        <v>0</v>
      </c>
      <c r="D13" t="b">
        <f>IF(AND(Foglio1!C22&gt;21000,Foglio1!C22&lt;=22000),Foglio5!D4*68)</f>
        <v>0</v>
      </c>
      <c r="E13" t="b">
        <f>IF(AND(Foglio1!C22&gt;21000,Foglio1!C22&lt;=22000),Foglio5!E4*65)</f>
        <v>0</v>
      </c>
      <c r="F13" t="b">
        <f>IF(AND(Foglio1!C22&gt;21000,Foglio1!C22&lt;=22000),Foglio5!F4*21)</f>
        <v>0</v>
      </c>
    </row>
    <row r="14" spans="1:6" x14ac:dyDescent="0.25">
      <c r="A14" t="s">
        <v>36</v>
      </c>
      <c r="B14" t="b">
        <f>IF(AND(Foglio1!C22&gt;22000,Foglio1!C22&lt;=23000),Foglio5!B4*135)</f>
        <v>0</v>
      </c>
      <c r="C14" t="b">
        <f>IF(AND(Foglio1!C22&gt;22000,Foglio1!C22&lt;=23000),Foglio5!C4*65)</f>
        <v>0</v>
      </c>
      <c r="D14" t="b">
        <f>IF(AND(Foglio1!C22&gt;22000,Foglio1!C22&lt;=23000),Foglio5!D4*65)</f>
        <v>0</v>
      </c>
      <c r="E14" t="b">
        <f>IF(AND(Foglio1!C22&gt;22000,Foglio1!C22&lt;=23000),Foglio5!E4*62)</f>
        <v>0</v>
      </c>
      <c r="F14" t="b">
        <f>IF(AND(Foglio1!C22&gt;22000,Foglio1!C22&lt;=23000),Foglio5!F4*20)</f>
        <v>0</v>
      </c>
    </row>
    <row r="15" spans="1:6" x14ac:dyDescent="0.25">
      <c r="A15" t="s">
        <v>37</v>
      </c>
      <c r="B15" t="b">
        <f>IF(AND(Foglio1!C22&gt;23000,Foglio1!C22&lt;=24000),Foglio5!B4*130)</f>
        <v>0</v>
      </c>
      <c r="C15" t="b">
        <f>IF(AND(Foglio1!C22&gt;23000,Foglio1!C22&lt;=24000),Foglio5!C4*63)</f>
        <v>0</v>
      </c>
      <c r="D15" t="b">
        <f>IF(AND(Foglio1!C22&gt;23000,Foglio1!C22&lt;=24000),Foglio5!D4*63)</f>
        <v>0</v>
      </c>
      <c r="E15" t="b">
        <f>IF(AND(Foglio1!C22&gt;23000,Foglio1!C22&lt;=24000),Foglio5!E4*60)</f>
        <v>0</v>
      </c>
      <c r="F15" t="b">
        <f>IF(AND(Foglio1!C22&gt;23000,Foglio1!C22&lt;=24000),Foglio5!F4*19)</f>
        <v>0</v>
      </c>
    </row>
    <row r="16" spans="1:6" x14ac:dyDescent="0.25">
      <c r="A16" t="s">
        <v>38</v>
      </c>
      <c r="B16" t="b">
        <f>IF(AND(Foglio1!C22&gt;24000,Foglio1!C22&lt;=25000),Foglio5!B4*125)</f>
        <v>0</v>
      </c>
      <c r="C16" t="b">
        <f>IF(AND(Foglio1!C22&gt;24000,Foglio1!C22&lt;=25000),Foglio5!C4*61)</f>
        <v>0</v>
      </c>
      <c r="D16" t="b">
        <f>IF(AND(Foglio1!C22&gt;24000,Foglio1!C22&lt;=25000),Foglio5!D4*61)</f>
        <v>0</v>
      </c>
      <c r="E16" t="b">
        <f>IF(AND(Foglio1!C22&gt;24000,Foglio1!C22&lt;=25000),Foglio5!E4*57)</f>
        <v>0</v>
      </c>
      <c r="F16" t="b">
        <f>IF(AND(Foglio1!C22&gt;24000,Foglio1!C22&lt;=25000),Foglio5!F4*18)</f>
        <v>0</v>
      </c>
    </row>
    <row r="17" spans="1:6" x14ac:dyDescent="0.25">
      <c r="A17" t="s">
        <v>39</v>
      </c>
      <c r="B17" t="b">
        <f>IF(AND(Foglio1!C22&gt;25000,Foglio1!C22&lt;=26000),Foglio5!B4*120)</f>
        <v>0</v>
      </c>
      <c r="C17" t="b">
        <f>IF(AND(Foglio1!C22&gt;25000,Foglio1!C22&lt;=26000),Foglio5!C4*58)</f>
        <v>0</v>
      </c>
      <c r="D17" t="b">
        <f>IF(AND(Foglio1!C22&gt;25000,Foglio1!C22&lt;=26000),Foglio5!D4*58)</f>
        <v>0</v>
      </c>
      <c r="E17" t="b">
        <f>IF(AND(Foglio1!C22&gt;25000,Foglio1!C22&lt;=26000),Foglio5!E4*54)</f>
        <v>0</v>
      </c>
      <c r="F17" t="b">
        <f>IF(AND(Foglio1!C22&gt;25000,Foglio1!C22&lt;=26000),Foglio5!F4*17)</f>
        <v>0</v>
      </c>
    </row>
    <row r="18" spans="1:6" x14ac:dyDescent="0.25">
      <c r="A18" t="s">
        <v>40</v>
      </c>
      <c r="B18" t="b">
        <f>IF(AND(Foglio1!C22&gt;26000,Foglio1!C22&lt;=27000),Foglio5!B4*115)</f>
        <v>0</v>
      </c>
      <c r="C18" t="b">
        <f>IF(AND(Foglio1!C22&gt;26000,Foglio1!C22&lt;=27000),Foglio5!C4*56)</f>
        <v>0</v>
      </c>
      <c r="D18" t="b">
        <f>IF(AND(Foglio1!C22&gt;26000,Foglio1!C22&lt;=27000),Foglio5!D4*56)</f>
        <v>0</v>
      </c>
      <c r="E18" t="b">
        <f>IF(AND(Foglio1!C22&gt;26000,Foglio1!C22&lt;=27000),Foglio5!E4*51)</f>
        <v>0</v>
      </c>
      <c r="F18" t="b">
        <f>IF(AND(Foglio1!C22&gt;26000,Foglio1!C22&lt;=27000),Foglio5!F4*15)</f>
        <v>0</v>
      </c>
    </row>
    <row r="19" spans="1:6" x14ac:dyDescent="0.25">
      <c r="A19" t="s">
        <v>41</v>
      </c>
      <c r="B19" t="b">
        <f>IF(AND(Foglio1!C22&gt;27000,Foglio1!C22&lt;=28000),Foglio5!B4*110)</f>
        <v>0</v>
      </c>
      <c r="C19" t="b">
        <f>IF(AND(Foglio1!C22&gt;27000,Foglio1!C22&lt;=28000),Foglio5!C4*54)</f>
        <v>0</v>
      </c>
      <c r="D19" t="b">
        <f>IF(AND(Foglio1!C22&gt;27000,Foglio1!C22&lt;=28000),Foglio5!D4*54)</f>
        <v>0</v>
      </c>
      <c r="E19" t="b">
        <f>IF(AND(Foglio1!C22&gt;27000,Foglio1!C22&lt;=28000),Foglio5!E4*48)</f>
        <v>0</v>
      </c>
      <c r="F19" t="b">
        <f>IF(AND(Foglio1!C22&gt;27000,Foglio1!C22&lt;=28000),Foglio5!F4*14)</f>
        <v>0</v>
      </c>
    </row>
    <row r="20" spans="1:6" x14ac:dyDescent="0.25">
      <c r="A20" t="s">
        <v>42</v>
      </c>
      <c r="B20" t="b">
        <f>IF(AND(Foglio1!C22&gt;28000,Foglio1!C22&lt;=29000),Foglio5!B4*105)</f>
        <v>0</v>
      </c>
      <c r="C20" t="b">
        <f>IF(AND(Foglio1!C22&gt;28000,Foglio1!C22&lt;=29000),Foglio5!C4*51)</f>
        <v>0</v>
      </c>
      <c r="D20" t="b">
        <f>IF(AND(Foglio1!C22&gt;28000,Foglio1!C22&lt;=29000),Foglio5!D4*51)</f>
        <v>0</v>
      </c>
      <c r="E20" t="b">
        <f>IF(AND(Foglio1!C22&gt;28000,Foglio1!C22&lt;=29000),Foglio5!E4*46)</f>
        <v>0</v>
      </c>
      <c r="F20" t="b">
        <f>IF(AND(Foglio1!C22&gt;28000,Foglio1!C22&lt;=29000),Foglio5!F4*13)</f>
        <v>0</v>
      </c>
    </row>
    <row r="21" spans="1:6" x14ac:dyDescent="0.25">
      <c r="A21" t="s">
        <v>43</v>
      </c>
      <c r="B21" t="b">
        <f>IF(AND(Foglio1!C22&gt;29000,Foglio1!C22&lt;=30000),Foglio5!B4*100)</f>
        <v>0</v>
      </c>
      <c r="C21" t="b">
        <f>IF(AND(Foglio1!C22&gt;29000,Foglio1!C22&lt;=30000),Foglio5!C4*49)</f>
        <v>0</v>
      </c>
      <c r="D21" t="b">
        <f>IF(AND(Foglio1!C22&gt;29000,Foglio1!C22&lt;=30000),Foglio5!D4*49)</f>
        <v>0</v>
      </c>
      <c r="E21" t="b">
        <f>IF(AND(Foglio1!C22&gt;29000,Foglio1!C22&lt;=30000),Foglio5!E4*43)</f>
        <v>0</v>
      </c>
      <c r="F21" t="b">
        <f>IF(AND(Foglio1!C22&gt;29000,Foglio1!C22&lt;=30000),Foglio5!F4*12)</f>
        <v>0</v>
      </c>
    </row>
    <row r="22" spans="1:6" x14ac:dyDescent="0.25">
      <c r="A22" t="s">
        <v>44</v>
      </c>
      <c r="B22" t="b">
        <f>IF(AND(Foglio1!C22&gt;30000,Foglio1!C22&lt;=31000),Foglio5!B4*95)</f>
        <v>0</v>
      </c>
      <c r="C22" t="b">
        <f>IF(AND(Foglio1!C22&gt;30000,Foglio1!C22&lt;=31000),Foglio5!C4*46)</f>
        <v>0</v>
      </c>
      <c r="D22" t="b">
        <f>IF(AND(Foglio1!C22&gt;30000,Foglio1!C22&lt;=31000),Foglio5!D4*46)</f>
        <v>0</v>
      </c>
      <c r="E22" t="b">
        <f>IF(AND(Foglio1!C22&gt;30000,Foglio1!C22&lt;=31000),Foglio5!E4*40)</f>
        <v>0</v>
      </c>
      <c r="F22" t="b">
        <f>IF(AND(Foglio1!C22&gt;30000,Foglio1!C22&lt;=31000),Foglio5!F4*11)</f>
        <v>0</v>
      </c>
    </row>
    <row r="23" spans="1:6" x14ac:dyDescent="0.25">
      <c r="A23" t="s">
        <v>45</v>
      </c>
      <c r="B23" t="b">
        <f>IF(AND(Foglio1!C22&gt;31000,Foglio1!C22&lt;=32000),Foglio5!B4*90)</f>
        <v>0</v>
      </c>
      <c r="C23" t="b">
        <f>IF(AND(Foglio1!C22&gt;31000,Foglio1!C22&lt;=32000),Foglio5!C4*44)</f>
        <v>0</v>
      </c>
      <c r="D23" t="b">
        <f>IF(AND(Foglio1!C22&gt;31000,Foglio1!C22&lt;=32000),Foglio5!D4*44)</f>
        <v>0</v>
      </c>
      <c r="E23" t="b">
        <f>IF(AND(Foglio1!C22&gt;31000,Foglio1!C22&lt;=32000),Foglio5!E4*37)</f>
        <v>0</v>
      </c>
      <c r="F23" t="b">
        <f>IF(AND(Foglio1!C22&gt;31000,Foglio1!C22&lt;=32000),Foglio5!F4*9)</f>
        <v>0</v>
      </c>
    </row>
    <row r="24" spans="1:6" x14ac:dyDescent="0.25">
      <c r="A24" t="s">
        <v>46</v>
      </c>
      <c r="B24" t="b">
        <f>IF(AND(Foglio1!C22&gt;32000,Foglio1!C22&lt;=33000),Foglio5!B4*85)</f>
        <v>0</v>
      </c>
      <c r="C24" t="b">
        <f>IF(AND(Foglio1!C22&gt;32000,Foglio1!C22&lt;=33000),Foglio5!C4*42)</f>
        <v>0</v>
      </c>
      <c r="D24" t="b">
        <f>IF(AND(Foglio1!C22&gt;32000,Foglio1!C22&lt;=33000),Foglio5!D4*42)</f>
        <v>0</v>
      </c>
      <c r="E24" t="b">
        <f>IF(AND(Foglio1!C22&gt;32000,Foglio1!C22&lt;=33000),Foglio5!E4*34)</f>
        <v>0</v>
      </c>
      <c r="F24" t="b">
        <f>IF(AND(Foglio1!C22&gt;32000,Foglio1!C22&lt;=33000),Foglio5!F4*8)</f>
        <v>0</v>
      </c>
    </row>
    <row r="25" spans="1:6" x14ac:dyDescent="0.25">
      <c r="A25" t="s">
        <v>47</v>
      </c>
      <c r="B25" t="b">
        <f>IF(AND(Foglio1!C22&gt;33000,Foglio1!C22&lt;=34000),Foglio5!B4*80)</f>
        <v>0</v>
      </c>
      <c r="C25" t="b">
        <f>IF(AND(Foglio1!C22&gt;33000,Foglio1!C22&lt;=34000),Foglio5!C4*39)</f>
        <v>0</v>
      </c>
      <c r="D25" t="b">
        <f>IF(AND(Foglio1!C22&gt;33000,Foglio1!C22&lt;=34000),Foglio5!D4*39)</f>
        <v>0</v>
      </c>
      <c r="E25" t="b">
        <f>IF(AND(Foglio1!C22&gt;33000,Foglio1!C22&lt;=34000),Foglio5!E4*32)</f>
        <v>0</v>
      </c>
      <c r="F25" t="b">
        <f>IF(AND(Foglio1!C22&gt;33000,Foglio1!C22&lt;=34000),Foglio5!F4*7)</f>
        <v>0</v>
      </c>
    </row>
    <row r="26" spans="1:6" x14ac:dyDescent="0.25">
      <c r="A26" t="s">
        <v>48</v>
      </c>
      <c r="B26" t="b">
        <f>IF(AND(Foglio1!C22&gt;34000,Foglio1!C22&lt;=35000),Foglio5!B4*75)</f>
        <v>0</v>
      </c>
      <c r="C26" t="b">
        <f>IF(AND(Foglio1!C22&gt;34000,Foglio1!C22&lt;=35000),Foglio5!C4*37)</f>
        <v>0</v>
      </c>
      <c r="D26" t="b">
        <f>IF(AND(Foglio1!C22&gt;34000,Foglio1!C22&lt;=35000),Foglio5!D4*37)</f>
        <v>0</v>
      </c>
      <c r="E26" t="b">
        <f>IF(AND(Foglio1!C22&gt;34000,Foglio1!C22&lt;=35000),Foglio5!E4*29)</f>
        <v>0</v>
      </c>
      <c r="F26" t="b">
        <f>IF(AND(Foglio1!C22&gt;34000,Foglio1!C22&lt;=35000),Foglio5!F4*6)</f>
        <v>0</v>
      </c>
    </row>
    <row r="27" spans="1:6" x14ac:dyDescent="0.25">
      <c r="A27" t="s">
        <v>49</v>
      </c>
      <c r="B27" t="b">
        <f>IF(AND(Foglio1!C22&gt;35000,Foglio1!C22&lt;=36000),Foglio5!B4*70)</f>
        <v>0</v>
      </c>
      <c r="C27" t="b">
        <f>IF(AND(Foglio1!C22&gt;35000,Foglio1!C22&lt;=36000),Foglio5!C4*34)</f>
        <v>0</v>
      </c>
      <c r="D27" t="b">
        <f>IF(AND(Foglio1!C22&gt;35000,Foglio1!C22&lt;=36000),Foglio5!D4*34)</f>
        <v>0</v>
      </c>
      <c r="E27" t="b">
        <f>IF(AND(Foglio1!C22&gt;35000,Foglio1!C22&lt;=36000),Foglio5!E4*26)</f>
        <v>0</v>
      </c>
      <c r="F27" t="b">
        <f>IF(AND(Foglio1!C22&gt;35000,Foglio1!C22&lt;=36000),Foglio5!F4*5)</f>
        <v>0</v>
      </c>
    </row>
    <row r="28" spans="1:6" x14ac:dyDescent="0.25">
      <c r="A28" t="s">
        <v>50</v>
      </c>
      <c r="B28" t="b">
        <f>IF(AND(Foglio1!C22&gt;36000,Foglio1!C22&lt;=37000),Foglio5!B4*65)</f>
        <v>0</v>
      </c>
      <c r="C28" t="b">
        <f>IF(AND(Foglio1!C22&gt;36000,Foglio1!C22&lt;=37000),Foglio5!C4*32)</f>
        <v>0</v>
      </c>
      <c r="D28" t="b">
        <f>IF(AND(Foglio1!C22&gt;36000,Foglio1!C22&lt;=37000),Foglio5!D4*32)</f>
        <v>0</v>
      </c>
      <c r="E28" t="b">
        <f>IF(AND(Foglio1!C22&gt;36000,Foglio1!C22&lt;=37000),Foglio5!E4*23)</f>
        <v>0</v>
      </c>
      <c r="F28" t="b">
        <f>IF(AND(Foglio1!C22&gt;36000,Foglio1!C22&lt;=37000),Foglio5!F4*4)</f>
        <v>0</v>
      </c>
    </row>
    <row r="29" spans="1:6" x14ac:dyDescent="0.25">
      <c r="A29" t="s">
        <v>51</v>
      </c>
      <c r="B29" t="b">
        <f>IF(AND(Foglio1!C22&gt;37000,Foglio1!C22&lt;=38000),Foglio5!B4*60)</f>
        <v>0</v>
      </c>
      <c r="C29" t="b">
        <f>IF(AND(Foglio1!C22&gt;37000,Foglio1!C22&lt;=38000),Foglio5!C4*30)</f>
        <v>0</v>
      </c>
      <c r="D29" t="b">
        <f>IF(AND(Foglio1!C22&gt;37000,Foglio1!C22&lt;=38000),Foglio5!D4*30)</f>
        <v>0</v>
      </c>
      <c r="E29" t="b">
        <f>IF(AND(Foglio1!C22&gt;37000,Foglio1!C22&lt;=38000),Foglio5!E4*20)</f>
        <v>0</v>
      </c>
      <c r="F29" t="b">
        <f>IF(AND(Foglio1!C22&gt;37000,Foglio1!C22&lt;=38000),Foglio5!F4*2)</f>
        <v>0</v>
      </c>
    </row>
    <row r="30" spans="1:6" x14ac:dyDescent="0.25">
      <c r="A30" t="s">
        <v>52</v>
      </c>
      <c r="B30" t="b">
        <f>IF(AND(Foglio1!C22&gt;38000,Foglio1!C22&lt;=39000),Foglio5!B4*55)</f>
        <v>0</v>
      </c>
      <c r="C30" t="b">
        <f>IF(AND(Foglio1!C22&gt;38000,Foglio1!C22&lt;=39000),Foglio5!C4*27)</f>
        <v>0</v>
      </c>
      <c r="D30" t="b">
        <f>IF(AND(Foglio1!C22&gt;38000,Foglio1!C22&lt;=39000),Foglio5!D4*27)</f>
        <v>0</v>
      </c>
      <c r="E30" t="b">
        <f>IF(AND(Foglio1!C22&gt;38000,Foglio1!C22&lt;=39000),Foglio5!E4*17)</f>
        <v>0</v>
      </c>
      <c r="F30" t="b">
        <f>IF(AND(Foglio1!C22&gt;38000,Foglio1!C22&lt;=39000),Foglio5!F4*1)</f>
        <v>0</v>
      </c>
    </row>
    <row r="31" spans="1:6" x14ac:dyDescent="0.25">
      <c r="A31" t="s">
        <v>53</v>
      </c>
      <c r="B31" t="b">
        <f>IF(Foglio1!C22&gt;39000,Foglio5!B4*50)</f>
        <v>0</v>
      </c>
      <c r="C31" t="b">
        <f>IF(Foglio1!C22&gt;39000,Foglio5!C4*25)</f>
        <v>0</v>
      </c>
      <c r="D31" t="b">
        <f>IF(Foglio1!C22&gt;39000,Foglio5!D4*25)</f>
        <v>0</v>
      </c>
      <c r="E31" t="b">
        <f>IF(Foglio1!C22&gt;39000,Foglio5!E4*15)</f>
        <v>0</v>
      </c>
      <c r="F31" t="b">
        <f>IF(Foglio1!C22&gt;39000,Foglio5!F4*0)</f>
        <v>0</v>
      </c>
    </row>
    <row r="32" spans="1:6" x14ac:dyDescent="0.25">
      <c r="A32" t="s">
        <v>55</v>
      </c>
      <c r="B32">
        <f>IF(Foglio1!C22&lt;=0,Foglio5!B4*50)</f>
        <v>0</v>
      </c>
      <c r="C32">
        <f>IF(Foglio1!C22&lt;=0,Foglio5!C4*25)</f>
        <v>0</v>
      </c>
      <c r="D32">
        <f>IF(Foglio1!C22&lt;=0,Foglio5!D4*25)</f>
        <v>0</v>
      </c>
      <c r="E32">
        <f>IF(Foglio1!C22&lt;=0,Foglio5!E4*15)</f>
        <v>0</v>
      </c>
      <c r="F32">
        <f>IF(Foglio1!C22&lt;=0,Foglio5!F4*0)</f>
        <v>0</v>
      </c>
    </row>
    <row r="34" spans="1:6" x14ac:dyDescent="0.25">
      <c r="A34" t="s">
        <v>57</v>
      </c>
      <c r="B34">
        <f>SUM(B6:B33)</f>
        <v>0</v>
      </c>
      <c r="C34">
        <f t="shared" ref="C34:F34" si="0">SUM(C6:C33)</f>
        <v>0</v>
      </c>
      <c r="D34">
        <f t="shared" si="0"/>
        <v>0</v>
      </c>
      <c r="E34">
        <f t="shared" si="0"/>
        <v>0</v>
      </c>
      <c r="F34">
        <f t="shared" si="0"/>
        <v>0</v>
      </c>
    </row>
  </sheetData>
  <sheetProtection algorithmName="SHA-512" hashValue="wkX0AP29fGtfATF0Yza3GTvecc9QUQh1d9r1VwAlKmcfm57zSgk5nD+5V/wkzcMSsn8Xd9Fo6ATfxPvXJxHl0A==" saltValue="8foFgBlT9x80h+19cjfCl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6"/>
  <sheetViews>
    <sheetView workbookViewId="0">
      <selection activeCell="C27" sqref="C27"/>
    </sheetView>
  </sheetViews>
  <sheetFormatPr defaultRowHeight="15" x14ac:dyDescent="0.25"/>
  <cols>
    <col min="2" max="2" width="65" customWidth="1"/>
  </cols>
  <sheetData>
    <row r="3" spans="2:10" x14ac:dyDescent="0.25">
      <c r="B3" t="s">
        <v>20</v>
      </c>
      <c r="C3">
        <f>Foglio5!B34</f>
        <v>0</v>
      </c>
    </row>
    <row r="4" spans="2:10" ht="15.75" customHeight="1" x14ac:dyDescent="0.3">
      <c r="J4" s="3"/>
    </row>
    <row r="5" spans="2:10" x14ac:dyDescent="0.25">
      <c r="B5" t="s">
        <v>14</v>
      </c>
      <c r="C5">
        <f>Foglio1!C4*105</f>
        <v>0</v>
      </c>
    </row>
    <row r="7" spans="2:10" x14ac:dyDescent="0.25">
      <c r="B7" t="s">
        <v>15</v>
      </c>
      <c r="C7">
        <f>Foglio1!C6*95</f>
        <v>0</v>
      </c>
    </row>
    <row r="9" spans="2:10" ht="17.25" x14ac:dyDescent="0.3">
      <c r="B9" t="s">
        <v>16</v>
      </c>
      <c r="C9">
        <f>Foglio1!C8*85</f>
        <v>0</v>
      </c>
      <c r="H9" s="3"/>
    </row>
    <row r="11" spans="2:10" x14ac:dyDescent="0.25">
      <c r="B11" t="s">
        <v>23</v>
      </c>
      <c r="C11">
        <f>Foglio5!C34</f>
        <v>0</v>
      </c>
    </row>
    <row r="13" spans="2:10" x14ac:dyDescent="0.25">
      <c r="B13" t="s">
        <v>17</v>
      </c>
      <c r="C13">
        <f>Foglio1!C12*80</f>
        <v>0</v>
      </c>
    </row>
    <row r="15" spans="2:10" x14ac:dyDescent="0.25">
      <c r="B15" t="s">
        <v>19</v>
      </c>
      <c r="C15">
        <f>Foglio5!D34</f>
        <v>0</v>
      </c>
    </row>
    <row r="17" spans="2:3" x14ac:dyDescent="0.25">
      <c r="B17" t="s">
        <v>18</v>
      </c>
      <c r="C17">
        <f>IF(Foglio1!C18="SI",Foglio1!C16*20,0)</f>
        <v>0</v>
      </c>
    </row>
    <row r="19" spans="2:3" x14ac:dyDescent="0.25">
      <c r="B19" t="s">
        <v>21</v>
      </c>
      <c r="C19" s="4" t="str">
        <f>IF(Foglio1!C16&gt;=4,"100","0")</f>
        <v>0</v>
      </c>
    </row>
    <row r="21" spans="2:3" x14ac:dyDescent="0.25">
      <c r="B21" t="s">
        <v>58</v>
      </c>
      <c r="C21">
        <f>Foglio5!E34</f>
        <v>0</v>
      </c>
    </row>
    <row r="23" spans="2:3" x14ac:dyDescent="0.25">
      <c r="B23" t="s">
        <v>22</v>
      </c>
      <c r="C23">
        <f>Foglio5!F34</f>
        <v>0</v>
      </c>
    </row>
    <row r="26" spans="2:3" x14ac:dyDescent="0.25">
      <c r="B26" t="s">
        <v>59</v>
      </c>
      <c r="C26">
        <f>SUM(C23+C21+C19+C17+C15+C13+C11+C9+C7+C5+C3)</f>
        <v>0</v>
      </c>
    </row>
  </sheetData>
  <sheetProtection algorithmName="SHA-512" hashValue="gJgCpNPtIFSm6S4EQWxI24tHlCVN+ghiP6MsutIHbq+sEG3bVweDK3mZhUqJR2EUEZ9q6Uwvo0d9jc1Vm/Yusg==" saltValue="WCUcwFLMgg7ePyVTeO8SIQ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40" sqref="C40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9</v>
      </c>
    </row>
  </sheetData>
  <sheetProtection algorithmName="SHA-512" hashValue="zzxaBMGzHrwMSHGR74NFQOKFptdH5iVQtIxA+GNyIr2CpCInAIeab3Vi2/E4WR784kVE9LepLaOwXp7Aaevyxg==" saltValue="Tr7bzu6u5ymhhIGHxdIh3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Foglio5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Martinuzzi</dc:creator>
  <cp:lastModifiedBy>Monica Martinuzzi</cp:lastModifiedBy>
  <cp:lastPrinted>2022-02-16T14:18:48Z</cp:lastPrinted>
  <dcterms:created xsi:type="dcterms:W3CDTF">2022-02-16T13:52:39Z</dcterms:created>
  <dcterms:modified xsi:type="dcterms:W3CDTF">2022-02-17T15:27:14Z</dcterms:modified>
</cp:coreProperties>
</file>